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7020" tabRatio="906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definedNames>
    <definedName name="_xlnm._FilterDatabase" localSheetId="1" hidden="1">Гараж!$E$1:$E$15</definedName>
  </definedNames>
  <calcPr calcId="145621"/>
</workbook>
</file>

<file path=xl/calcChain.xml><?xml version="1.0" encoding="utf-8"?>
<calcChain xmlns="http://schemas.openxmlformats.org/spreadsheetml/2006/main">
  <c r="D5" i="6" l="1"/>
  <c r="C5" i="6" l="1"/>
  <c r="L7" i="7" l="1"/>
  <c r="N7" i="7" s="1"/>
  <c r="F6" i="6" l="1"/>
  <c r="O15" i="7" l="1"/>
  <c r="L3" i="7" l="1"/>
  <c r="M3" i="7" s="1"/>
  <c r="M13" i="7" s="1"/>
  <c r="J10" i="7"/>
  <c r="L10" i="7" s="1"/>
  <c r="N10" i="7" s="1"/>
  <c r="L9" i="7" l="1"/>
  <c r="N9" i="7" s="1"/>
  <c r="H5" i="16" l="1"/>
  <c r="H4" i="16"/>
  <c r="I4" i="16" l="1"/>
  <c r="I6" i="16" s="1"/>
  <c r="H7" i="16"/>
  <c r="E9" i="20" l="1"/>
  <c r="G6" i="20" l="1"/>
  <c r="F10" i="6" l="1"/>
  <c r="E5" i="6" l="1"/>
  <c r="F5" i="6" s="1"/>
  <c r="F13" i="6" l="1"/>
  <c r="F21" i="6" l="1"/>
  <c r="F14" i="6"/>
  <c r="F16" i="6" s="1"/>
  <c r="F15" i="6" l="1"/>
  <c r="K8" i="7" s="1"/>
  <c r="L8" i="7" s="1"/>
  <c r="N8" i="7" s="1"/>
  <c r="L6" i="7"/>
  <c r="N6" i="7" s="1"/>
  <c r="N13" i="7" s="1"/>
</calcChain>
</file>

<file path=xl/sharedStrings.xml><?xml version="1.0" encoding="utf-8"?>
<sst xmlns="http://schemas.openxmlformats.org/spreadsheetml/2006/main" count="86" uniqueCount="79">
  <si>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</si>
  <si>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</si>
  <si>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</si>
  <si>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</si>
  <si>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</si>
  <si>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</si>
  <si>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</si>
  <si>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</si>
  <si>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</si>
  <si>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</si>
  <si>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</si>
  <si>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</si>
  <si>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</si>
  <si>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</si>
  <si>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</si>
  <si>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</si>
  <si>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</si>
  <si>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</si>
  <si>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</si>
  <si>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</si>
  <si>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</si>
  <si>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</si>
  <si>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</si>
  <si>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</si>
  <si>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</si>
  <si>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</si>
  <si>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</si>
  <si>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</si>
  <si>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</si>
  <si>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</si>
  <si>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</si>
  <si>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</si>
  <si>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</si>
  <si>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</si>
  <si>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</si>
  <si>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</si>
  <si>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</si>
  <si>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</si>
  <si>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</si>
  <si>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</si>
  <si>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</si>
  <si>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</si>
  <si>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</si>
  <si>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</si>
  <si>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</si>
  <si>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</si>
  <si>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</si>
  <si>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</si>
  <si>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</si>
  <si>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</si>
  <si>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</si>
  <si>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</si>
  <si>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</si>
  <si>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</si>
  <si>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</si>
  <si>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Оплата РСО</t>
  </si>
  <si>
    <t>Подогрев ХВС для ГВС, без ОДН(Гкал)</t>
  </si>
  <si>
    <t>ГВС для ОДН, куб.м.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</si>
  <si>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</si>
  <si>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</si>
  <si>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</si>
  <si>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</si>
  <si>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</si>
  <si>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</si>
  <si>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Отопление</t>
  </si>
  <si>
    <t>Электроснабжение ОДН</t>
  </si>
  <si>
    <t>М.М.</t>
  </si>
  <si>
    <t>Вывоз ТКО</t>
  </si>
  <si>
    <t>Водоотведение ОДН</t>
  </si>
  <si>
    <t>ХВС для ОДН</t>
  </si>
  <si>
    <t>ГВС для ОДН</t>
  </si>
  <si>
    <t>Содержание и текущий ремонт</t>
  </si>
  <si>
    <t>Итого на м/м</t>
  </si>
  <si>
    <t>Объем обращения с ТКО с заключившими прямой договор с РСО</t>
  </si>
  <si>
    <t>кв.м.</t>
  </si>
  <si>
    <t>показаний общего прибора учета тепловой энергии отопления за Декабрь  2023 г.</t>
  </si>
  <si>
    <t>Расчет платы за коммунальную услуги по гаражу Декабрь  2023 года</t>
  </si>
  <si>
    <t>Отчет по вывозу ТКО за Декабрь 2023 г.</t>
  </si>
  <si>
    <t>СПРАВОЧНАЯ ИНФОРМАЦИЯ потребление коммунальных услуг в доме ул. 8 Марта, д.2а за Декабрь2023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</si>
</sst>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  <numFmt numFmtId="175" formatCode="0.000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0.0000"/>
    <numFmt numFmtId="181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" fillId="0" borderId="0"/>
    <xf numFmtId="164" fontId="35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7" fillId="0" borderId="0" xfId="1" applyNumberFormat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0" fontId="24" fillId="0" borderId="0" xfId="0" applyFont="1" applyAlignment="1"/>
    <xf numFmtId="43" fontId="0" fillId="0" borderId="0" xfId="0" applyNumberFormat="1"/>
    <xf numFmtId="0" fontId="15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0" applyNumberFormat="1" applyFill="1"/>
    <xf numFmtId="0" fontId="24" fillId="0" borderId="0" xfId="0" applyFont="1"/>
    <xf numFmtId="0" fontId="24" fillId="0" borderId="0" xfId="0" applyFont="1" applyFill="1" applyBorder="1" applyAlignment="1">
      <alignment horizontal="left" wrapText="1"/>
    </xf>
    <xf numFmtId="165" fontId="36" fillId="0" borderId="0" xfId="1" applyNumberFormat="1" applyFont="1"/>
    <xf numFmtId="43" fontId="24" fillId="0" borderId="0" xfId="0" applyNumberFormat="1" applyFont="1"/>
    <xf numFmtId="0" fontId="24" fillId="0" borderId="0" xfId="0" applyFont="1" applyAlignment="1">
      <alignment horizontal="left"/>
    </xf>
    <xf numFmtId="43" fontId="24" fillId="0" borderId="0" xfId="0" applyNumberFormat="1" applyFont="1" applyAlignment="1">
      <alignment horizontal="right"/>
    </xf>
    <xf numFmtId="2" fontId="24" fillId="0" borderId="0" xfId="0" applyNumberFormat="1" applyFont="1"/>
    <xf numFmtId="179" fontId="24" fillId="0" borderId="0" xfId="1" applyNumberFormat="1" applyFont="1"/>
    <xf numFmtId="181" fontId="24" fillId="0" borderId="0" xfId="1" applyNumberFormat="1" applyFont="1"/>
    <xf numFmtId="180" fontId="24" fillId="0" borderId="0" xfId="0" applyNumberFormat="1" applyFont="1"/>
    <xf numFmtId="0" fontId="13" fillId="0" borderId="0" xfId="0" applyFont="1" applyAlignment="1">
      <alignment horizontal="center"/>
    </xf>
    <xf numFmtId="43" fontId="13" fillId="0" borderId="0" xfId="0" applyNumberFormat="1" applyFont="1"/>
    <xf numFmtId="2" fontId="20" fillId="0" borderId="3" xfId="0" applyNumberFormat="1" applyFont="1" applyBorder="1" applyAlignment="1">
      <alignment horizontal="center" wrapText="1"/>
    </xf>
    <xf numFmtId="178" fontId="13" fillId="0" borderId="0" xfId="1" applyNumberFormat="1" applyFont="1" applyFill="1" applyBorder="1"/>
    <xf numFmtId="175" fontId="24" fillId="0" borderId="0" xfId="0" applyNumberFormat="1" applyFont="1"/>
    <xf numFmtId="2" fontId="20" fillId="0" borderId="1" xfId="0" applyNumberFormat="1" applyFont="1" applyBorder="1" applyAlignment="1">
      <alignment horizontal="center" wrapText="1"/>
    </xf>
    <xf numFmtId="181" fontId="0" fillId="0" borderId="0" xfId="0" applyNumberFormat="1"/>
    <xf numFmtId="0" fontId="0" fillId="0" borderId="0" xfId="0" applyAlignment="1">
      <alignment horizontal="right"/>
    </xf>
    <xf numFmtId="43" fontId="0" fillId="0" borderId="0" xfId="0" applyNumberFormat="1" applyFill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3" borderId="0" xfId="0" applyFill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33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3 4" xfId="32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3 3" xfId="31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5"/>
  <sheetViews>
    <sheetView tabSelected="1" zoomScale="85" zoomScaleNormal="85" workbookViewId="0">
      <selection activeCell="F21" sqref="F21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77" t="s">
        <v>2</v>
      </c>
      <c r="B1" s="77"/>
      <c r="C1" s="77"/>
      <c r="D1" s="77"/>
      <c r="E1" s="77"/>
    </row>
    <row r="2" spans="1:11" ht="18.75">
      <c r="A2" s="78" t="s">
        <v>75</v>
      </c>
      <c r="B2" s="78"/>
      <c r="C2" s="78"/>
      <c r="D2" s="78"/>
      <c r="E2" s="78"/>
      <c r="F2" s="78"/>
    </row>
    <row r="3" spans="1:11" ht="15.75">
      <c r="A3" s="1"/>
      <c r="B3" s="2"/>
      <c r="C3" s="1"/>
      <c r="D3" s="1"/>
      <c r="E3" s="1"/>
    </row>
    <row r="4" spans="1:11" ht="63">
      <c r="A4" s="3" t="s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39"/>
    </row>
    <row r="5" spans="1:11" ht="56.25">
      <c r="A5" s="6">
        <v>35011</v>
      </c>
      <c r="B5" s="7" t="s">
        <v>8</v>
      </c>
      <c r="C5" s="8">
        <f>14050.76-55</f>
        <v>13995.76</v>
      </c>
      <c r="D5" s="8">
        <f>14332.89-50</f>
        <v>14282.89</v>
      </c>
      <c r="E5" s="8">
        <f>D5-C5</f>
        <v>287.1299999999992</v>
      </c>
      <c r="F5" s="23">
        <f>E5+G5</f>
        <v>287.14999999999918</v>
      </c>
      <c r="G5" s="31">
        <v>0.02</v>
      </c>
      <c r="H5" s="50"/>
    </row>
    <row r="6" spans="1:11" ht="32.25" customHeight="1">
      <c r="A6" s="79" t="s">
        <v>10</v>
      </c>
      <c r="B6" s="79"/>
      <c r="C6" s="79"/>
      <c r="D6" s="79"/>
      <c r="E6" s="79"/>
      <c r="F6" s="2">
        <f>9210.63+1222</f>
        <v>10432.629999999999</v>
      </c>
    </row>
    <row r="7" spans="1:11">
      <c r="B7" s="9"/>
    </row>
    <row r="8" spans="1:11" ht="51.75" customHeight="1">
      <c r="A8" s="80" t="s">
        <v>39</v>
      </c>
      <c r="B8" s="80"/>
      <c r="C8" s="80"/>
      <c r="D8" s="80"/>
      <c r="E8" s="80"/>
      <c r="F8" s="24">
        <v>492.6</v>
      </c>
      <c r="G8" s="22"/>
    </row>
    <row r="9" spans="1:11" ht="18.75">
      <c r="A9" s="72" t="s">
        <v>41</v>
      </c>
      <c r="B9" s="72"/>
      <c r="C9" s="72"/>
      <c r="D9" s="72"/>
      <c r="E9" s="72"/>
      <c r="F9" s="25">
        <v>5.0999999999999997E-2</v>
      </c>
    </row>
    <row r="10" spans="1:11" ht="28.15" customHeight="1">
      <c r="A10" s="74" t="s">
        <v>32</v>
      </c>
      <c r="B10" s="74"/>
      <c r="C10" s="74"/>
      <c r="D10" s="74"/>
      <c r="E10" s="74"/>
      <c r="F10" s="26">
        <f>F8*F9</f>
        <v>25.122599999999998</v>
      </c>
    </row>
    <row r="11" spans="1:11" ht="28.15" customHeight="1">
      <c r="A11" s="76" t="s">
        <v>57</v>
      </c>
      <c r="B11" s="76"/>
      <c r="C11" s="76"/>
      <c r="D11" s="76"/>
      <c r="E11" s="76"/>
      <c r="F11" s="26">
        <v>43.5</v>
      </c>
    </row>
    <row r="12" spans="1:11" ht="28.15" customHeight="1">
      <c r="A12" s="76" t="s">
        <v>56</v>
      </c>
      <c r="B12" s="76"/>
      <c r="C12" s="76"/>
      <c r="D12" s="76"/>
      <c r="E12" s="76"/>
      <c r="F12" s="26">
        <v>22.9</v>
      </c>
    </row>
    <row r="13" spans="1:11" ht="23.45" customHeight="1">
      <c r="A13" s="72" t="s">
        <v>33</v>
      </c>
      <c r="B13" s="72"/>
      <c r="C13" s="72"/>
      <c r="D13" s="72"/>
      <c r="E13" s="72"/>
      <c r="F13" s="26">
        <f>F5-F10</f>
        <v>262.0273999999992</v>
      </c>
      <c r="G13" s="73"/>
      <c r="H13" s="73"/>
      <c r="I13" s="54"/>
    </row>
    <row r="14" spans="1:11" ht="37.5" customHeight="1">
      <c r="A14" s="74" t="s">
        <v>40</v>
      </c>
      <c r="B14" s="74"/>
      <c r="C14" s="74"/>
      <c r="D14" s="74"/>
      <c r="E14" s="74"/>
      <c r="F14" s="25">
        <f>(F5)/(F10+F13)*F9</f>
        <v>5.0999999999999997E-2</v>
      </c>
    </row>
    <row r="15" spans="1:11" ht="48" customHeight="1">
      <c r="A15" s="74" t="s">
        <v>34</v>
      </c>
      <c r="B15" s="74"/>
      <c r="C15" s="74"/>
      <c r="D15" s="74"/>
      <c r="E15" s="74"/>
      <c r="F15" s="27">
        <f>F20*F14+F18</f>
        <v>182.68950000000001</v>
      </c>
      <c r="K15" s="30"/>
    </row>
    <row r="16" spans="1:11" ht="53.45" customHeight="1">
      <c r="A16" s="74" t="s">
        <v>51</v>
      </c>
      <c r="B16" s="74"/>
      <c r="C16" s="74"/>
      <c r="D16" s="74"/>
      <c r="E16" s="74"/>
      <c r="F16" s="27">
        <f>F14*F20*3.23</f>
        <v>485.04748499999999</v>
      </c>
      <c r="K16" s="30"/>
    </row>
    <row r="17" spans="1:6" ht="18.75">
      <c r="A17" s="72" t="s">
        <v>38</v>
      </c>
      <c r="B17" s="72"/>
      <c r="C17" s="72"/>
      <c r="D17" s="72"/>
      <c r="E17" s="72"/>
      <c r="F17" s="28">
        <v>5394</v>
      </c>
    </row>
    <row r="18" spans="1:6" ht="18.75">
      <c r="A18" s="72" t="s">
        <v>37</v>
      </c>
      <c r="B18" s="72"/>
      <c r="C18" s="72"/>
      <c r="D18" s="72"/>
      <c r="E18" s="72"/>
      <c r="F18" s="26">
        <v>32.520000000000003</v>
      </c>
    </row>
    <row r="19" spans="1:6" ht="18.75">
      <c r="A19" s="72" t="s">
        <v>36</v>
      </c>
      <c r="B19" s="72"/>
      <c r="C19" s="72"/>
      <c r="D19" s="72"/>
      <c r="E19" s="72"/>
      <c r="F19" s="26">
        <v>5.05</v>
      </c>
    </row>
    <row r="20" spans="1:6" ht="22.15" customHeight="1">
      <c r="A20" s="72" t="s">
        <v>35</v>
      </c>
      <c r="B20" s="72"/>
      <c r="C20" s="72"/>
      <c r="D20" s="72"/>
      <c r="E20" s="72"/>
      <c r="F20" s="26">
        <v>2944.5</v>
      </c>
    </row>
    <row r="21" spans="1:6" ht="59.25" customHeight="1">
      <c r="A21" s="75" t="s">
        <v>49</v>
      </c>
      <c r="B21" s="75"/>
      <c r="C21" s="75"/>
      <c r="D21" s="75"/>
      <c r="E21" s="75"/>
      <c r="F21" s="51">
        <f>F13/F6*F20+F17/F6*F19</f>
        <v>76.565485337829259</v>
      </c>
    </row>
    <row r="22" spans="1:6" ht="18.75">
      <c r="A22" s="72"/>
      <c r="B22" s="72"/>
      <c r="C22" s="72"/>
      <c r="D22" s="72"/>
      <c r="E22" s="72"/>
      <c r="F22" s="68"/>
    </row>
    <row r="23" spans="1:6" ht="18.75">
      <c r="A23" s="72"/>
      <c r="B23" s="72"/>
      <c r="C23" s="72"/>
      <c r="D23" s="72"/>
      <c r="E23" s="72"/>
      <c r="F23" s="68"/>
    </row>
    <row r="24" spans="1:6" ht="18.75">
      <c r="A24" s="72"/>
      <c r="B24" s="72"/>
      <c r="C24" s="72"/>
      <c r="D24" s="72"/>
      <c r="E24" s="72"/>
      <c r="F24" s="68"/>
    </row>
    <row r="25" spans="1:6" ht="18.75">
      <c r="A25" s="72"/>
      <c r="B25" s="72"/>
      <c r="C25" s="72"/>
      <c r="D25" s="72"/>
      <c r="E25" s="72"/>
      <c r="F25" s="68"/>
    </row>
  </sheetData>
  <mergeCells count="22">
    <mergeCell ref="A11:E11"/>
    <mergeCell ref="A12:E12"/>
    <mergeCell ref="A1:E1"/>
    <mergeCell ref="A2:F2"/>
    <mergeCell ref="A6:E6"/>
    <mergeCell ref="A8:E8"/>
    <mergeCell ref="A9:E9"/>
    <mergeCell ref="A10:E10"/>
    <mergeCell ref="A25:E25"/>
    <mergeCell ref="G13:H13"/>
    <mergeCell ref="A22:E22"/>
    <mergeCell ref="A23:E23"/>
    <mergeCell ref="A24:E24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"/>
  <sheetViews>
    <sheetView zoomScale="70" zoomScaleNormal="70" workbookViewId="0">
      <pane ySplit="15" topLeftCell="A16" activePane="bottomLeft" state="frozen"/>
      <selection pane="bottomLeft" activeCell="N6" sqref="N6"/>
    </sheetView>
  </sheetViews>
  <sheetFormatPr defaultRowHeight="15"/>
  <cols>
    <col min="4" max="4" width="11.85546875" customWidth="1"/>
    <col min="5" max="5" width="13.42578125" customWidth="1"/>
    <col min="6" max="6" width="13.140625" customWidth="1"/>
    <col min="7" max="7" width="10.140625" customWidth="1"/>
    <col min="8" max="8" width="12" customWidth="1"/>
    <col min="9" max="9" width="11.5703125" customWidth="1"/>
    <col min="10" max="10" width="14.42578125" customWidth="1"/>
    <col min="11" max="11" width="14" customWidth="1"/>
    <col min="12" max="12" width="15.5703125" customWidth="1"/>
    <col min="13" max="13" width="15.28515625" customWidth="1"/>
    <col min="14" max="14" width="11.140625" customWidth="1"/>
    <col min="15" max="15" width="14.42578125" customWidth="1"/>
    <col min="16" max="16" width="10.42578125" customWidth="1"/>
    <col min="17" max="17" width="11.85546875" customWidth="1"/>
    <col min="18" max="18" width="11.5703125" customWidth="1"/>
    <col min="19" max="19" width="12" customWidth="1"/>
    <col min="20" max="20" width="15.42578125" customWidth="1"/>
    <col min="21" max="21" width="12.42578125" bestFit="1" customWidth="1"/>
    <col min="22" max="22" width="16.85546875" customWidth="1"/>
  </cols>
  <sheetData>
    <row r="1" spans="1:15" ht="18.75">
      <c r="A1" s="83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52" t="s">
        <v>63</v>
      </c>
      <c r="M1" s="52">
        <v>1222</v>
      </c>
      <c r="N1" s="53" t="s">
        <v>66</v>
      </c>
      <c r="O1" s="52">
        <v>134</v>
      </c>
    </row>
    <row r="2" spans="1:15" ht="18.75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55" t="s">
        <v>59</v>
      </c>
      <c r="K2" s="55" t="s">
        <v>60</v>
      </c>
      <c r="L2" s="55" t="s">
        <v>61</v>
      </c>
      <c r="M2" s="55" t="s">
        <v>62</v>
      </c>
      <c r="N2" s="55" t="s">
        <v>74</v>
      </c>
    </row>
    <row r="3" spans="1:15" ht="18.75">
      <c r="A3" s="82" t="s">
        <v>9</v>
      </c>
      <c r="B3" s="82"/>
      <c r="C3" s="82"/>
      <c r="D3" s="82"/>
      <c r="E3" s="82"/>
      <c r="F3" s="56"/>
      <c r="G3" s="56"/>
      <c r="H3" s="56"/>
      <c r="I3" s="10"/>
      <c r="J3" s="57">
        <v>6240</v>
      </c>
      <c r="K3" s="55">
        <v>5.05</v>
      </c>
      <c r="L3" s="69">
        <f>K3*J3</f>
        <v>31512</v>
      </c>
      <c r="M3" s="58">
        <f>L3/134</f>
        <v>235.16417910447763</v>
      </c>
      <c r="N3" s="55"/>
    </row>
    <row r="4" spans="1:15" ht="18.75">
      <c r="A4" s="81" t="s">
        <v>50</v>
      </c>
      <c r="B4" s="81"/>
      <c r="C4" s="81"/>
      <c r="D4" s="81"/>
      <c r="E4" s="81"/>
      <c r="F4" s="59"/>
      <c r="G4" s="59"/>
      <c r="H4" s="59"/>
      <c r="I4" s="55"/>
      <c r="J4" s="57">
        <v>0</v>
      </c>
      <c r="K4" s="55">
        <v>32.520000000000003</v>
      </c>
      <c r="L4" s="55"/>
      <c r="M4" s="55"/>
      <c r="N4" s="55"/>
    </row>
    <row r="5" spans="1:15" ht="18.75">
      <c r="A5" s="81" t="s">
        <v>28</v>
      </c>
      <c r="B5" s="81"/>
      <c r="C5" s="81"/>
      <c r="D5" s="81"/>
      <c r="E5" s="81"/>
      <c r="F5" s="59"/>
      <c r="G5" s="59"/>
      <c r="H5" s="59"/>
      <c r="I5" s="55"/>
      <c r="J5" s="57"/>
      <c r="K5" s="55">
        <v>37.6</v>
      </c>
      <c r="L5" s="55"/>
      <c r="M5" s="55"/>
      <c r="N5" s="55"/>
    </row>
    <row r="6" spans="1:15" ht="18.75">
      <c r="A6" s="81" t="s">
        <v>64</v>
      </c>
      <c r="B6" s="81"/>
      <c r="C6" s="81"/>
      <c r="D6" s="81"/>
      <c r="E6" s="81"/>
      <c r="F6" s="59"/>
      <c r="G6" s="59"/>
      <c r="H6" s="59"/>
      <c r="I6" s="55"/>
      <c r="J6" s="57"/>
      <c r="K6" s="60">
        <v>76.569999999999993</v>
      </c>
      <c r="L6" s="61">
        <f>K6*M1</f>
        <v>93568.54</v>
      </c>
      <c r="M6" s="61"/>
      <c r="N6" s="55">
        <f>L6/1222</f>
        <v>76.569999999999993</v>
      </c>
    </row>
    <row r="7" spans="1:15" ht="18.75">
      <c r="A7" s="81" t="s">
        <v>69</v>
      </c>
      <c r="B7" s="81"/>
      <c r="C7" s="81"/>
      <c r="D7" s="81"/>
      <c r="E7" s="81"/>
      <c r="F7" s="59"/>
      <c r="G7" s="59"/>
      <c r="H7" s="59"/>
      <c r="I7" s="55"/>
      <c r="J7" s="62">
        <v>4.1999999999999997E-3</v>
      </c>
      <c r="K7" s="58">
        <v>32.520000000000003</v>
      </c>
      <c r="L7" s="61">
        <f>J7*K7*M1</f>
        <v>166.90564800000001</v>
      </c>
      <c r="M7" s="61"/>
      <c r="N7" s="55">
        <f t="shared" ref="N7:N10" si="0">L7/1222</f>
        <v>0.13658400000000001</v>
      </c>
    </row>
    <row r="8" spans="1:15" ht="18.75">
      <c r="A8" s="81" t="s">
        <v>70</v>
      </c>
      <c r="B8" s="81"/>
      <c r="C8" s="81"/>
      <c r="D8" s="81"/>
      <c r="E8" s="81"/>
      <c r="F8" s="59"/>
      <c r="G8" s="59"/>
      <c r="H8" s="59"/>
      <c r="I8" s="55"/>
      <c r="J8" s="62">
        <v>4.1999999999999997E-3</v>
      </c>
      <c r="K8" s="58">
        <f>'Отопление и ГВС'!F15</f>
        <v>182.68950000000001</v>
      </c>
      <c r="L8" s="61">
        <f>J8*K8*M1</f>
        <v>937.63558980000005</v>
      </c>
      <c r="M8" s="61"/>
      <c r="N8" s="55">
        <f t="shared" si="0"/>
        <v>0.76729590000000003</v>
      </c>
    </row>
    <row r="9" spans="1:15" ht="18.75">
      <c r="A9" s="81" t="s">
        <v>68</v>
      </c>
      <c r="B9" s="81"/>
      <c r="C9" s="81"/>
      <c r="D9" s="81"/>
      <c r="E9" s="81"/>
      <c r="F9" s="59"/>
      <c r="G9" s="59"/>
      <c r="H9" s="59"/>
      <c r="I9" s="55"/>
      <c r="J9" s="62">
        <v>8.3999999999999995E-3</v>
      </c>
      <c r="K9" s="55">
        <v>37.6</v>
      </c>
      <c r="L9" s="58">
        <f>J9*K9*M1</f>
        <v>385.95648</v>
      </c>
      <c r="M9" s="58"/>
      <c r="N9" s="55">
        <f t="shared" si="0"/>
        <v>0.31584000000000001</v>
      </c>
    </row>
    <row r="10" spans="1:15" ht="18.75">
      <c r="A10" s="81" t="s">
        <v>65</v>
      </c>
      <c r="B10" s="81"/>
      <c r="C10" s="81"/>
      <c r="D10" s="81"/>
      <c r="E10" s="81"/>
      <c r="F10" s="59"/>
      <c r="G10" s="59"/>
      <c r="H10" s="59"/>
      <c r="I10" s="55"/>
      <c r="J10" s="63">
        <f>16061/10432.63</f>
        <v>1.5394967520174685</v>
      </c>
      <c r="K10" s="60">
        <v>5.05</v>
      </c>
      <c r="L10" s="61">
        <f>J10*K10*M1</f>
        <v>9500.3884063749992</v>
      </c>
      <c r="M10" s="61"/>
      <c r="N10" s="55">
        <f t="shared" si="0"/>
        <v>7.7744585976882155</v>
      </c>
    </row>
    <row r="11" spans="1:15" ht="18.75">
      <c r="A11" s="81" t="s">
        <v>67</v>
      </c>
      <c r="B11" s="81"/>
      <c r="C11" s="81"/>
      <c r="D11" s="81"/>
      <c r="E11" s="81"/>
      <c r="F11" s="59"/>
      <c r="G11" s="59"/>
      <c r="H11" s="59"/>
      <c r="I11" s="55"/>
      <c r="J11" s="64"/>
      <c r="K11" s="61">
        <v>6.39</v>
      </c>
      <c r="L11" s="61"/>
      <c r="M11" s="61"/>
      <c r="N11" s="55">
        <v>6.42</v>
      </c>
    </row>
    <row r="12" spans="1:15" ht="18.75">
      <c r="A12" s="81" t="s">
        <v>71</v>
      </c>
      <c r="B12" s="81"/>
      <c r="C12" s="81"/>
      <c r="D12" s="81"/>
      <c r="E12" s="81"/>
      <c r="F12" s="59"/>
      <c r="G12" s="59"/>
      <c r="H12" s="59"/>
      <c r="I12" s="55"/>
      <c r="J12" s="10"/>
      <c r="K12" s="29"/>
      <c r="L12" s="29"/>
      <c r="M12" s="55">
        <v>1470</v>
      </c>
      <c r="N12" s="55"/>
    </row>
    <row r="13" spans="1:15" ht="18.75">
      <c r="A13" s="86" t="s">
        <v>72</v>
      </c>
      <c r="B13" s="86"/>
      <c r="C13" s="86"/>
      <c r="D13" s="86"/>
      <c r="E13" s="86"/>
      <c r="F13" s="65"/>
      <c r="G13" s="65"/>
      <c r="H13" s="65"/>
      <c r="I13" s="55"/>
      <c r="J13" s="55"/>
      <c r="K13" s="55"/>
      <c r="L13" s="55"/>
      <c r="M13" s="66">
        <f>SUM(M3:M12)</f>
        <v>1705.1641791044776</v>
      </c>
      <c r="N13" s="66">
        <f>SUM(N3:N12)</f>
        <v>91.984178497688191</v>
      </c>
    </row>
    <row r="15" spans="1:15">
      <c r="O15" s="71">
        <f>J3/O1</f>
        <v>46.567164179104481</v>
      </c>
    </row>
  </sheetData>
  <autoFilter ref="E1:E15"/>
  <mergeCells count="13">
    <mergeCell ref="A12:E12"/>
    <mergeCell ref="A13:E13"/>
    <mergeCell ref="A7:E7"/>
    <mergeCell ref="A10:E10"/>
    <mergeCell ref="A11:E11"/>
    <mergeCell ref="A9:E9"/>
    <mergeCell ref="A8:E8"/>
    <mergeCell ref="A6:E6"/>
    <mergeCell ref="A5:E5"/>
    <mergeCell ref="A3:E3"/>
    <mergeCell ref="A1:K1"/>
    <mergeCell ref="A2:I2"/>
    <mergeCell ref="A4:E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sqref="A1:H1"/>
    </sheetView>
  </sheetViews>
  <sheetFormatPr defaultRowHeight="15"/>
  <cols>
    <col min="1" max="1" width="43.5703125" customWidth="1"/>
    <col min="2" max="2" width="13.7109375" style="11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89" t="s">
        <v>77</v>
      </c>
      <c r="B1" s="89"/>
      <c r="C1" s="89"/>
      <c r="D1" s="89"/>
      <c r="E1" s="89"/>
      <c r="F1" s="89"/>
      <c r="G1" s="89"/>
      <c r="H1" s="89"/>
    </row>
    <row r="2" spans="1:9">
      <c r="B2"/>
    </row>
    <row r="3" spans="1:9" ht="27.75" customHeight="1">
      <c r="A3" s="90" t="s">
        <v>48</v>
      </c>
      <c r="B3" s="90"/>
      <c r="C3" s="90"/>
      <c r="D3" s="90"/>
      <c r="E3" s="32" t="s">
        <v>42</v>
      </c>
      <c r="F3" s="32" t="s">
        <v>43</v>
      </c>
      <c r="G3" s="46" t="s">
        <v>44</v>
      </c>
      <c r="H3" s="32" t="s">
        <v>0</v>
      </c>
      <c r="I3" s="33" t="s">
        <v>45</v>
      </c>
    </row>
    <row r="4" spans="1:9" ht="27.75" customHeight="1">
      <c r="A4" s="91" t="s">
        <v>46</v>
      </c>
      <c r="B4" s="91"/>
      <c r="C4" s="91"/>
      <c r="D4" s="91"/>
      <c r="E4" s="40">
        <v>10432.629999999999</v>
      </c>
      <c r="F4" s="41">
        <v>1025.74</v>
      </c>
      <c r="G4" s="41">
        <v>66.92</v>
      </c>
      <c r="H4" s="42">
        <f>G4*F4</f>
        <v>68642.520799999998</v>
      </c>
      <c r="I4" s="43">
        <f>(H4-H5)/E4</f>
        <v>6.3927901976778623</v>
      </c>
    </row>
    <row r="5" spans="1:9" ht="36.75" customHeight="1">
      <c r="A5" s="93" t="s">
        <v>73</v>
      </c>
      <c r="B5" s="94"/>
      <c r="C5" s="94"/>
      <c r="D5" s="95"/>
      <c r="E5" s="45"/>
      <c r="F5" s="41">
        <v>1025.74</v>
      </c>
      <c r="G5" s="34">
        <v>1.9</v>
      </c>
      <c r="H5" s="42">
        <f>G5*F5</f>
        <v>1948.9059999999999</v>
      </c>
      <c r="I5" s="35"/>
    </row>
    <row r="6" spans="1:9" ht="36.75" customHeight="1">
      <c r="A6" s="92" t="s">
        <v>47</v>
      </c>
      <c r="B6" s="92"/>
      <c r="C6" s="92"/>
      <c r="D6" s="92"/>
      <c r="E6" s="36"/>
      <c r="F6" s="47"/>
      <c r="G6" s="47"/>
      <c r="H6" s="37"/>
      <c r="I6" s="38">
        <f>I4</f>
        <v>6.3927901976778623</v>
      </c>
    </row>
    <row r="7" spans="1:9" ht="34.9" customHeight="1">
      <c r="A7" s="96" t="s">
        <v>55</v>
      </c>
      <c r="B7" s="97"/>
      <c r="C7" s="98"/>
      <c r="D7" s="12"/>
      <c r="E7" s="12"/>
      <c r="F7" s="12"/>
      <c r="G7" s="12"/>
      <c r="H7" s="49">
        <f>H4-H5</f>
        <v>66693.614799999996</v>
      </c>
      <c r="I7" s="12"/>
    </row>
    <row r="8" spans="1:9" ht="28.5" customHeight="1">
      <c r="A8" s="88"/>
      <c r="B8" s="88"/>
      <c r="C8" s="88"/>
    </row>
    <row r="9" spans="1:9" ht="16.5" customHeight="1">
      <c r="A9" t="s">
        <v>52</v>
      </c>
      <c r="B9"/>
    </row>
    <row r="10" spans="1:9">
      <c r="A10">
        <v>1</v>
      </c>
      <c r="B10" s="87" t="s">
        <v>53</v>
      </c>
      <c r="C10" s="87"/>
      <c r="D10" s="87"/>
      <c r="E10" t="s">
        <v>54</v>
      </c>
      <c r="F10" s="48"/>
      <c r="G10">
        <v>1.9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workbookViewId="0">
      <selection activeCell="I14" sqref="I14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78</v>
      </c>
    </row>
    <row r="2" spans="1:7">
      <c r="A2" s="99" t="s">
        <v>11</v>
      </c>
      <c r="B2" s="99" t="s">
        <v>12</v>
      </c>
      <c r="C2" s="99" t="s">
        <v>13</v>
      </c>
      <c r="D2" s="99" t="s">
        <v>14</v>
      </c>
      <c r="E2" s="99" t="s">
        <v>15</v>
      </c>
      <c r="F2" s="99"/>
      <c r="G2" s="99"/>
    </row>
    <row r="3" spans="1:7">
      <c r="A3" s="99"/>
      <c r="B3" s="99"/>
      <c r="C3" s="99"/>
      <c r="D3" s="99"/>
      <c r="E3" s="99" t="s">
        <v>16</v>
      </c>
      <c r="F3" s="99"/>
      <c r="G3" s="99" t="s">
        <v>17</v>
      </c>
    </row>
    <row r="4" spans="1:7">
      <c r="A4" s="99"/>
      <c r="B4" s="99"/>
      <c r="C4" s="99"/>
      <c r="D4" s="99"/>
      <c r="E4" s="15" t="s">
        <v>18</v>
      </c>
      <c r="F4" s="15" t="s">
        <v>19</v>
      </c>
      <c r="G4" s="99"/>
    </row>
    <row r="5" spans="1:7">
      <c r="A5" s="16" t="s">
        <v>20</v>
      </c>
      <c r="B5" s="17" t="s">
        <v>21</v>
      </c>
      <c r="C5" s="18" t="s">
        <v>22</v>
      </c>
      <c r="D5" s="17">
        <v>14282.89</v>
      </c>
      <c r="E5" s="70">
        <v>262.02999999999997</v>
      </c>
      <c r="F5" s="17"/>
      <c r="G5" s="17"/>
    </row>
    <row r="6" spans="1:7" ht="33.75">
      <c r="A6" s="16" t="s">
        <v>20</v>
      </c>
      <c r="B6" s="17" t="s">
        <v>23</v>
      </c>
      <c r="C6" s="18" t="s">
        <v>22</v>
      </c>
      <c r="D6" s="17"/>
      <c r="E6" s="67">
        <v>21.42</v>
      </c>
      <c r="F6" s="67">
        <v>1.48</v>
      </c>
      <c r="G6" s="20">
        <f>G7*0.051</f>
        <v>2.2184999999999997</v>
      </c>
    </row>
    <row r="7" spans="1:7" ht="22.5">
      <c r="A7" s="16" t="s">
        <v>24</v>
      </c>
      <c r="B7" s="17" t="s">
        <v>25</v>
      </c>
      <c r="C7" s="18" t="s">
        <v>26</v>
      </c>
      <c r="D7" s="17"/>
      <c r="E7" s="19">
        <v>420</v>
      </c>
      <c r="F7" s="19">
        <v>29.1</v>
      </c>
      <c r="G7" s="19">
        <v>43.5</v>
      </c>
    </row>
    <row r="8" spans="1:7">
      <c r="A8" s="16" t="s">
        <v>24</v>
      </c>
      <c r="B8" s="17" t="s">
        <v>27</v>
      </c>
      <c r="C8" s="18" t="s">
        <v>26</v>
      </c>
      <c r="D8" s="44">
        <v>42456</v>
      </c>
      <c r="E8" s="19">
        <v>560</v>
      </c>
      <c r="F8" s="19">
        <v>39</v>
      </c>
      <c r="G8" s="19">
        <v>43.5</v>
      </c>
    </row>
    <row r="9" spans="1:7">
      <c r="A9" s="16" t="s">
        <v>24</v>
      </c>
      <c r="B9" s="17" t="s">
        <v>28</v>
      </c>
      <c r="C9" s="18" t="s">
        <v>26</v>
      </c>
      <c r="D9" s="17"/>
      <c r="E9" s="19">
        <f>E7+E8</f>
        <v>980</v>
      </c>
      <c r="F9" s="19">
        <v>68</v>
      </c>
      <c r="G9" s="19">
        <v>87</v>
      </c>
    </row>
    <row r="10" spans="1:7">
      <c r="A10" s="16" t="s">
        <v>29</v>
      </c>
      <c r="B10" s="17" t="s">
        <v>30</v>
      </c>
      <c r="C10" s="18" t="s">
        <v>31</v>
      </c>
      <c r="D10" s="17"/>
      <c r="E10" s="21">
        <v>30055</v>
      </c>
      <c r="F10" s="15"/>
      <c r="G10" s="21">
        <v>16061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2023-11-20T08:26:24Z</cp:lastPrinted>
  <dcterms:created xsi:type="dcterms:W3CDTF">2015-09-15T11:53:49Z</dcterms:created>
  <dcterms:modified xsi:type="dcterms:W3CDTF">2024-03-04T12:34:34Z</dcterms:modified>
</cp:coreProperties>
</file>